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nline\12_OnlineMarketing\Newsletter\NL_Texte\NL_Angebot_des_Monats\"/>
    </mc:Choice>
  </mc:AlternateContent>
  <bookViews>
    <workbookView xWindow="0" yWindow="0" windowWidth="28800" windowHeight="12435"/>
  </bookViews>
  <sheets>
    <sheet name="Aufrissschema" sheetId="1" r:id="rId1"/>
    <sheet name="Dropdownlisten" sheetId="2" state="hidden" r:id="rId2"/>
  </sheets>
  <definedNames>
    <definedName name="_FilterDatabase" localSheetId="0" hidden="1">Aufrissschema!$D$5:$F$8</definedName>
  </definedNames>
  <calcPr calcId="152511"/>
</workbook>
</file>

<file path=xl/calcChain.xml><?xml version="1.0" encoding="utf-8"?>
<calcChain xmlns="http://schemas.openxmlformats.org/spreadsheetml/2006/main">
  <c r="J8" i="1" l="1"/>
  <c r="E19" i="1"/>
  <c r="O6" i="1"/>
  <c r="F10" i="1"/>
  <c r="H19" i="1" s="1"/>
  <c r="AB25" i="1" l="1"/>
  <c r="R25" i="1"/>
  <c r="W19" i="1"/>
  <c r="F9" i="2" l="1"/>
  <c r="E9" i="2"/>
  <c r="D9" i="2"/>
  <c r="C9" i="2"/>
  <c r="C3" i="2"/>
  <c r="I21" i="1" l="1"/>
  <c r="G21" i="1"/>
  <c r="C19" i="1" l="1"/>
  <c r="C18" i="1"/>
  <c r="R26" i="1" s="1"/>
  <c r="R24" i="1" l="1"/>
  <c r="R23" i="1"/>
  <c r="O19" i="1"/>
  <c r="R27" i="1"/>
  <c r="O18" i="1"/>
  <c r="M19" i="1"/>
  <c r="G16" i="1" s="1"/>
  <c r="D3" i="2" l="1"/>
  <c r="D4" i="2"/>
  <c r="O10" i="1" s="1"/>
  <c r="D5" i="2"/>
  <c r="D6" i="2"/>
  <c r="D7" i="2"/>
  <c r="D8" i="2"/>
  <c r="C4" i="2"/>
  <c r="C5" i="2"/>
  <c r="C6" i="2"/>
  <c r="C7" i="2"/>
  <c r="C8" i="2"/>
  <c r="F3" i="2"/>
  <c r="F4" i="2"/>
  <c r="F5" i="2"/>
  <c r="F6" i="2"/>
  <c r="F7" i="2"/>
  <c r="F8" i="2"/>
  <c r="E3" i="2"/>
  <c r="E4" i="2"/>
  <c r="E5" i="2"/>
  <c r="E6" i="2"/>
  <c r="E7" i="2"/>
  <c r="E8" i="2"/>
  <c r="R10" i="1" l="1"/>
</calcChain>
</file>

<file path=xl/sharedStrings.xml><?xml version="1.0" encoding="utf-8"?>
<sst xmlns="http://schemas.openxmlformats.org/spreadsheetml/2006/main" count="62" uniqueCount="50">
  <si>
    <t>90g Werkdruck 1,5</t>
  </si>
  <si>
    <t>80g Werkdruck 1,5</t>
  </si>
  <si>
    <t>Papier</t>
  </si>
  <si>
    <t>Faktor</t>
  </si>
  <si>
    <t>Max SC</t>
  </si>
  <si>
    <t>Max HC</t>
  </si>
  <si>
    <t>Umfang</t>
  </si>
  <si>
    <t>Blockstärke</t>
  </si>
  <si>
    <t>nicht vorhanden</t>
  </si>
  <si>
    <t>BERECHNUNG BUCHBLOCKSTÄRKE</t>
  </si>
  <si>
    <t>Minimal</t>
  </si>
  <si>
    <t>Maximal</t>
  </si>
  <si>
    <t>Min SC</t>
  </si>
  <si>
    <t>Min HC</t>
  </si>
  <si>
    <t>MINIMAL- &amp; MAXIMALUMFÄNGE</t>
  </si>
  <si>
    <t>Breite</t>
  </si>
  <si>
    <t>Format</t>
  </si>
  <si>
    <t>AUFRISS</t>
  </si>
  <si>
    <t>Höhe</t>
  </si>
  <si>
    <t>Gelenk</t>
  </si>
  <si>
    <t>Rücken</t>
  </si>
  <si>
    <t>Produkt</t>
  </si>
  <si>
    <t>HC gerade</t>
  </si>
  <si>
    <t>Breite (U1)</t>
  </si>
  <si>
    <t>Breite (U4)</t>
  </si>
  <si>
    <t>Gesamtbreite</t>
  </si>
  <si>
    <t>90g Offset 1,28</t>
  </si>
  <si>
    <t>print4reseller.com</t>
  </si>
  <si>
    <t>Hardcover</t>
  </si>
  <si>
    <t>Datenanlage Umschlag</t>
  </si>
  <si>
    <t>Datenanlage Inhalt</t>
  </si>
  <si>
    <t>Breite (Inhalt)</t>
  </si>
  <si>
    <t>Beschnitt</t>
  </si>
  <si>
    <t>3 mm</t>
  </si>
  <si>
    <t>(1mm im Gelenk 237mm 2mm Höhe Pappe)</t>
  </si>
  <si>
    <t>100g Bilderdruck matt</t>
  </si>
  <si>
    <t>115g Bilderdruck matt</t>
  </si>
  <si>
    <t>150g Bilderdruck matt</t>
  </si>
  <si>
    <t>170g Bilderdruck matt</t>
  </si>
  <si>
    <t>Dropdown bitte wählen</t>
  </si>
  <si>
    <t>Felder bitte ausfüllen</t>
  </si>
  <si>
    <t>Infofelder</t>
  </si>
  <si>
    <t>INHALT</t>
  </si>
  <si>
    <t xml:space="preserve">Papier </t>
  </si>
  <si>
    <t xml:space="preserve">Überprüfen Sie hier die </t>
  </si>
  <si>
    <t>Inhalt</t>
  </si>
  <si>
    <t>INHALT (nur gerade Zahlen)</t>
  </si>
  <si>
    <t>A4 210x297mm</t>
  </si>
  <si>
    <t>A5 148x210mm</t>
  </si>
  <si>
    <t>170x240mm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</si>
</sst>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Seiten&quot;"/>
    <numFmt numFmtId="165" formatCode="0.0\ &quot;mm&quot;"/>
    <numFmt numFmtId="166" formatCode="0\ &quot;mm&quot;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rgb="FFFF0000"/>
      <name val="Century Gothic"/>
      <family val="2"/>
    </font>
    <font>
      <b/>
      <sz val="10"/>
      <color theme="1"/>
      <name val="Century Gothic"/>
      <family val="2"/>
    </font>
    <font>
      <sz val="11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11" applyNumberFormat="0" applyAlignment="0" applyProtection="0"/>
  </cellStyleXfs>
  <cellXfs count="125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1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7" fillId="4" borderId="7" xfId="1" applyBorder="1" applyProtection="1"/>
    <xf numFmtId="0" fontId="7" fillId="4" borderId="8" xfId="1" applyBorder="1" applyProtection="1"/>
    <xf numFmtId="0" fontId="7" fillId="4" borderId="6" xfId="1" applyBorder="1" applyProtection="1"/>
    <xf numFmtId="0" fontId="8" fillId="5" borderId="0" xfId="2" applyBorder="1" applyProtection="1"/>
    <xf numFmtId="0" fontId="8" fillId="5" borderId="0" xfId="2" applyBorder="1" applyAlignment="1" applyProtection="1">
      <alignment horizontal="right" vertical="center"/>
    </xf>
    <xf numFmtId="0" fontId="8" fillId="5" borderId="0" xfId="2" applyBorder="1" applyAlignment="1" applyProtection="1">
      <alignment horizontal="left" vertical="center"/>
    </xf>
    <xf numFmtId="0" fontId="8" fillId="5" borderId="8" xfId="2" applyBorder="1" applyAlignment="1" applyProtection="1"/>
    <xf numFmtId="0" fontId="8" fillId="5" borderId="6" xfId="2" applyBorder="1" applyProtection="1"/>
    <xf numFmtId="0" fontId="7" fillId="4" borderId="2" xfId="1" applyBorder="1" applyAlignment="1" applyProtection="1">
      <alignment horizontal="center" vertical="center" wrapText="1"/>
    </xf>
    <xf numFmtId="0" fontId="2" fillId="8" borderId="13" xfId="0" applyFont="1" applyFill="1" applyBorder="1"/>
    <xf numFmtId="0" fontId="2" fillId="8" borderId="14" xfId="0" applyFont="1" applyFill="1" applyBorder="1"/>
    <xf numFmtId="0" fontId="2" fillId="8" borderId="15" xfId="0" applyFont="1" applyFill="1" applyBorder="1"/>
    <xf numFmtId="0" fontId="2" fillId="8" borderId="1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0" fontId="2" fillId="8" borderId="18" xfId="0" applyFont="1" applyFill="1" applyBorder="1"/>
    <xf numFmtId="0" fontId="2" fillId="8" borderId="0" xfId="0" applyFont="1" applyFill="1" applyBorder="1"/>
    <xf numFmtId="0" fontId="3" fillId="8" borderId="12" xfId="0" applyFont="1" applyFill="1" applyBorder="1"/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7" xfId="0" applyFont="1" applyBorder="1"/>
    <xf numFmtId="0" fontId="1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8" xfId="0" applyFont="1" applyBorder="1"/>
    <xf numFmtId="0" fontId="10" fillId="7" borderId="11" xfId="4" applyBorder="1" applyProtection="1"/>
    <xf numFmtId="0" fontId="7" fillId="4" borderId="0" xfId="1" applyBorder="1" applyProtection="1"/>
    <xf numFmtId="0" fontId="7" fillId="4" borderId="0" xfId="1" applyBorder="1" applyAlignment="1" applyProtection="1">
      <alignment horizontal="center" vertical="center"/>
    </xf>
    <xf numFmtId="0" fontId="7" fillId="4" borderId="0" xfId="1" applyBorder="1"/>
    <xf numFmtId="166" fontId="7" fillId="4" borderId="0" xfId="1" applyNumberFormat="1" applyBorder="1" applyAlignment="1" applyProtection="1">
      <alignment horizontal="center" vertical="center"/>
    </xf>
    <xf numFmtId="0" fontId="10" fillId="7" borderId="11" xfId="4" applyBorder="1" applyAlignment="1">
      <alignment horizontal="center" vertical="center"/>
    </xf>
    <xf numFmtId="0" fontId="7" fillId="4" borderId="0" xfId="1" applyBorder="1" applyAlignment="1">
      <alignment horizontal="center" vertical="center" wrapText="1"/>
    </xf>
    <xf numFmtId="0" fontId="2" fillId="0" borderId="15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3" xfId="0" applyFont="1" applyBorder="1" applyProtection="1"/>
    <xf numFmtId="0" fontId="14" fillId="12" borderId="13" xfId="0" applyFont="1" applyFill="1" applyBorder="1" applyProtection="1"/>
    <xf numFmtId="0" fontId="13" fillId="0" borderId="0" xfId="0" applyFont="1" applyBorder="1" applyProtection="1"/>
    <xf numFmtId="0" fontId="14" fillId="12" borderId="0" xfId="0" applyFont="1" applyFill="1" applyBorder="1" applyProtection="1"/>
    <xf numFmtId="0" fontId="2" fillId="10" borderId="0" xfId="0" applyFont="1" applyFill="1" applyBorder="1" applyProtection="1"/>
    <xf numFmtId="0" fontId="10" fillId="7" borderId="11" xfId="4" applyBorder="1" applyAlignment="1" applyProtection="1">
      <alignment horizontal="center"/>
    </xf>
    <xf numFmtId="0" fontId="10" fillId="7" borderId="11" xfId="4" applyBorder="1" applyAlignment="1" applyProtection="1">
      <alignment horizontal="center" vertical="center"/>
    </xf>
    <xf numFmtId="0" fontId="10" fillId="7" borderId="11" xfId="4" applyBorder="1" applyAlignment="1" applyProtection="1">
      <alignment horizontal="center" vertical="top"/>
    </xf>
    <xf numFmtId="0" fontId="11" fillId="0" borderId="0" xfId="0" applyFont="1" applyBorder="1" applyProtection="1"/>
    <xf numFmtId="0" fontId="1" fillId="0" borderId="0" xfId="0" applyFont="1" applyBorder="1" applyProtection="1"/>
    <xf numFmtId="0" fontId="2" fillId="3" borderId="0" xfId="0" applyFont="1" applyFill="1" applyBorder="1" applyProtection="1"/>
    <xf numFmtId="0" fontId="3" fillId="11" borderId="0" xfId="0" applyFont="1" applyFill="1" applyBorder="1"/>
    <xf numFmtId="0" fontId="2" fillId="11" borderId="0" xfId="0" applyFont="1" applyFill="1" applyBorder="1"/>
    <xf numFmtId="0" fontId="3" fillId="9" borderId="0" xfId="0" applyFont="1" applyFill="1" applyBorder="1"/>
    <xf numFmtId="0" fontId="2" fillId="9" borderId="0" xfId="0" applyFont="1" applyFill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 indent="1"/>
    </xf>
    <xf numFmtId="164" fontId="4" fillId="9" borderId="0" xfId="0" applyNumberFormat="1" applyFont="1" applyFill="1" applyBorder="1" applyAlignment="1" applyProtection="1">
      <alignment horizontal="right" indent="1"/>
      <protection locked="0"/>
    </xf>
    <xf numFmtId="166" fontId="2" fillId="0" borderId="0" xfId="0" applyNumberFormat="1" applyFont="1" applyFill="1" applyBorder="1" applyAlignment="1" applyProtection="1">
      <alignment horizontal="right" indent="1"/>
    </xf>
    <xf numFmtId="0" fontId="2" fillId="3" borderId="0" xfId="0" applyFont="1" applyFill="1" applyBorder="1" applyAlignment="1" applyProtection="1">
      <alignment horizontal="right" indent="1"/>
    </xf>
    <xf numFmtId="0" fontId="3" fillId="3" borderId="0" xfId="0" applyFont="1" applyFill="1" applyBorder="1" applyProtection="1"/>
    <xf numFmtId="0" fontId="3" fillId="2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2" fillId="3" borderId="0" xfId="0" applyFont="1" applyFill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left" inden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0" fontId="2" fillId="8" borderId="19" xfId="0" applyFont="1" applyFill="1" applyBorder="1"/>
    <xf numFmtId="0" fontId="7" fillId="4" borderId="0" xfId="1" applyFont="1" applyBorder="1"/>
    <xf numFmtId="0" fontId="2" fillId="8" borderId="20" xfId="0" applyFont="1" applyFill="1" applyBorder="1"/>
    <xf numFmtId="0" fontId="7" fillId="4" borderId="8" xfId="1" applyFont="1" applyBorder="1"/>
    <xf numFmtId="0" fontId="7" fillId="4" borderId="7" xfId="1" applyFont="1" applyBorder="1"/>
    <xf numFmtId="0" fontId="7" fillId="4" borderId="6" xfId="1" applyFont="1" applyBorder="1"/>
    <xf numFmtId="164" fontId="4" fillId="0" borderId="0" xfId="0" applyNumberFormat="1" applyFont="1" applyFill="1" applyBorder="1" applyAlignment="1" applyProtection="1">
      <alignment horizontal="right" indent="1"/>
      <protection locked="0"/>
    </xf>
    <xf numFmtId="0" fontId="3" fillId="3" borderId="0" xfId="0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right" indent="1"/>
    </xf>
    <xf numFmtId="0" fontId="1" fillId="0" borderId="0" xfId="0" applyFont="1"/>
    <xf numFmtId="164" fontId="4" fillId="13" borderId="0" xfId="0" applyNumberFormat="1" applyFont="1" applyFill="1" applyBorder="1" applyAlignment="1" applyProtection="1">
      <alignment horizontal="right" indent="1"/>
    </xf>
    <xf numFmtId="0" fontId="16" fillId="0" borderId="5" xfId="0" applyFont="1" applyBorder="1" applyProtection="1"/>
    <xf numFmtId="0" fontId="3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indent="1"/>
      <protection locked="0"/>
    </xf>
    <xf numFmtId="164" fontId="15" fillId="2" borderId="0" xfId="0" applyNumberFormat="1" applyFont="1" applyFill="1" applyBorder="1" applyAlignment="1" applyProtection="1">
      <alignment horizontal="right" indent="1"/>
    </xf>
    <xf numFmtId="164" fontId="4" fillId="13" borderId="0" xfId="0" applyNumberFormat="1" applyFont="1" applyFill="1" applyBorder="1" applyAlignment="1" applyProtection="1">
      <alignment horizontal="right" indent="1"/>
    </xf>
    <xf numFmtId="0" fontId="3" fillId="3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indent="1"/>
    </xf>
    <xf numFmtId="166" fontId="4" fillId="11" borderId="0" xfId="0" applyNumberFormat="1" applyFont="1" applyFill="1" applyBorder="1" applyAlignment="1" applyProtection="1">
      <alignment horizontal="right" vertical="center" indent="1"/>
      <protection locked="0"/>
    </xf>
    <xf numFmtId="166" fontId="4" fillId="12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/>
    </xf>
    <xf numFmtId="0" fontId="4" fillId="11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protection locked="0"/>
    </xf>
    <xf numFmtId="0" fontId="9" fillId="6" borderId="6" xfId="3" applyBorder="1" applyAlignment="1" applyProtection="1">
      <alignment horizontal="center"/>
    </xf>
    <xf numFmtId="0" fontId="9" fillId="6" borderId="8" xfId="3" applyBorder="1" applyAlignment="1" applyProtection="1">
      <alignment horizontal="center"/>
    </xf>
    <xf numFmtId="166" fontId="8" fillId="5" borderId="0" xfId="2" applyNumberFormat="1" applyBorder="1" applyAlignment="1" applyProtection="1">
      <alignment horizontal="left" vertical="center"/>
    </xf>
    <xf numFmtId="166" fontId="8" fillId="5" borderId="0" xfId="2" applyNumberFormat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center"/>
    </xf>
    <xf numFmtId="165" fontId="9" fillId="6" borderId="3" xfId="3" applyNumberFormat="1" applyBorder="1" applyAlignment="1" applyProtection="1">
      <alignment horizontal="center" vertical="center"/>
    </xf>
    <xf numFmtId="165" fontId="9" fillId="6" borderId="4" xfId="3" applyNumberFormat="1" applyBorder="1" applyAlignment="1" applyProtection="1">
      <alignment horizontal="center" vertical="center"/>
    </xf>
    <xf numFmtId="0" fontId="9" fillId="6" borderId="9" xfId="3" applyBorder="1" applyAlignment="1" applyProtection="1">
      <alignment horizontal="center" vertical="center"/>
    </xf>
    <xf numFmtId="0" fontId="9" fillId="6" borderId="10" xfId="3" applyBorder="1" applyAlignment="1" applyProtection="1">
      <alignment horizontal="center" vertical="center"/>
    </xf>
    <xf numFmtId="0" fontId="10" fillId="7" borderId="22" xfId="4" applyBorder="1" applyAlignment="1" applyProtection="1">
      <alignment horizontal="left" vertical="center"/>
    </xf>
    <xf numFmtId="0" fontId="10" fillId="7" borderId="22" xfId="4" applyBorder="1" applyProtection="1"/>
    <xf numFmtId="0" fontId="10" fillId="7" borderId="22" xfId="4" applyBorder="1" applyAlignment="1" applyProtection="1">
      <alignment horizontal="right" vertical="center"/>
    </xf>
    <xf numFmtId="0" fontId="10" fillId="7" borderId="22" xfId="4" applyBorder="1"/>
    <xf numFmtId="0" fontId="10" fillId="7" borderId="23" xfId="4" applyBorder="1" applyAlignment="1" applyProtection="1">
      <alignment horizontal="left" vertical="center"/>
    </xf>
    <xf numFmtId="0" fontId="10" fillId="7" borderId="24" xfId="4" applyBorder="1" applyProtection="1"/>
    <xf numFmtId="0" fontId="10" fillId="7" borderId="23" xfId="4" applyBorder="1" applyProtection="1"/>
    <xf numFmtId="0" fontId="10" fillId="7" borderId="24" xfId="4" applyBorder="1" applyAlignment="1" applyProtection="1">
      <alignment horizontal="right" vertical="center"/>
    </xf>
    <xf numFmtId="0" fontId="10" fillId="7" borderId="21" xfId="4" applyBorder="1"/>
  </cellXfs>
  <cellStyles count="5">
    <cellStyle name="Ausgabe" xfId="4" builtinId="21"/>
    <cellStyle name="Gut" xfId="1" builtinId="26"/>
    <cellStyle name="Neutral" xfId="3" builtinId="28"/>
    <cellStyle name="Schlecht" xfId="2" builtinId="27"/>
    <cellStyle name="Standard" xfId="0" builtinId="0"/>
  </cellStyles>
  <dxfs count="24"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dashed">
          <color auto="1"/>
        </left>
        <vertical/>
        <horizontal/>
      </border>
    </dxf>
    <dxf>
      <font>
        <color theme="0"/>
      </font>
      <border>
        <left/>
        <right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0" tint="-4.9989318521683403E-2"/>
        </patternFill>
      </fill>
    </dxf>
    <dxf>
      <border>
        <right style="dashed">
          <color auto="1"/>
        </right>
      </border>
    </dxf>
    <dxf>
      <border>
        <left style="dashed">
          <color auto="1"/>
        </left>
        <vertical/>
        <horizontal/>
      </border>
    </dxf>
    <dxf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GridLines="0" tabSelected="1" zoomScale="85" zoomScaleNormal="85" workbookViewId="0">
      <selection sqref="A1:AC29"/>
    </sheetView>
  </sheetViews>
  <sheetFormatPr baseColWidth="10" defaultColWidth="11.42578125" defaultRowHeight="16.5" x14ac:dyDescent="0.3"/>
  <cols>
    <col min="1" max="1" width="8.28515625" style="81" customWidth="1"/>
    <col min="2" max="2" width="5.42578125" style="1" customWidth="1"/>
    <col min="3" max="3" width="2.5703125" style="1" customWidth="1"/>
    <col min="4" max="6" width="12.5703125" style="1" customWidth="1"/>
    <col min="7" max="7" width="4.5703125" style="1" customWidth="1"/>
    <col min="8" max="9" width="6.28515625" style="1" customWidth="1"/>
    <col min="10" max="10" width="4.5703125" style="1" customWidth="1"/>
    <col min="11" max="11" width="9.140625" style="1" customWidth="1"/>
    <col min="12" max="12" width="3.5703125" style="1" customWidth="1"/>
    <col min="13" max="14" width="12.5703125" style="1" customWidth="1"/>
    <col min="15" max="15" width="2.5703125" style="1" customWidth="1"/>
    <col min="16" max="16" width="5.42578125" style="1" customWidth="1"/>
    <col min="17" max="17" width="4.5703125" style="1" customWidth="1"/>
    <col min="18" max="18" width="12.5703125" style="1" customWidth="1"/>
    <col min="19" max="20" width="11.42578125" style="1"/>
    <col min="21" max="21" width="8.28515625" style="1" customWidth="1"/>
    <col min="22" max="25" width="11.42578125" style="1"/>
    <col min="26" max="26" width="8.140625" style="1" customWidth="1"/>
    <col min="27" max="27" width="11.42578125" style="1"/>
    <col min="28" max="28" width="11.42578125" style="25"/>
    <col min="29" max="16384" width="11.42578125" style="1"/>
  </cols>
  <sheetData>
    <row r="1" spans="1:30" x14ac:dyDescent="0.3">
      <c r="A1" s="7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/>
      <c r="O1"/>
      <c r="P1"/>
      <c r="Q1"/>
      <c r="R1"/>
      <c r="S1" s="27"/>
      <c r="T1" s="27"/>
      <c r="U1" s="27"/>
      <c r="V1" s="27"/>
      <c r="W1" s="27"/>
      <c r="X1" s="27"/>
      <c r="Y1" s="27"/>
      <c r="Z1" s="27"/>
      <c r="AA1" s="27"/>
      <c r="AB1" s="28"/>
      <c r="AC1" s="29"/>
    </row>
    <row r="2" spans="1:30" ht="18.75" x14ac:dyDescent="0.3">
      <c r="A2" s="77"/>
      <c r="B2" s="54" t="s">
        <v>27</v>
      </c>
      <c r="C2" s="55"/>
      <c r="D2" s="5"/>
      <c r="E2" s="5"/>
      <c r="F2" s="5"/>
      <c r="G2" s="5"/>
      <c r="H2" s="5"/>
      <c r="I2" s="5"/>
      <c r="J2" s="5"/>
      <c r="K2" s="5"/>
      <c r="L2" s="5"/>
      <c r="M2" s="5"/>
      <c r="N2"/>
      <c r="O2"/>
      <c r="P2"/>
      <c r="Q2"/>
      <c r="R2"/>
      <c r="S2" s="32"/>
      <c r="T2" s="32"/>
      <c r="U2" s="32"/>
      <c r="V2" s="32"/>
      <c r="W2" s="32"/>
      <c r="X2" s="32"/>
      <c r="Y2" s="32"/>
      <c r="Z2" s="32"/>
      <c r="AA2" s="32"/>
      <c r="AB2" s="33"/>
      <c r="AC2" s="34"/>
    </row>
    <row r="3" spans="1:30" ht="19.5" thickBot="1" x14ac:dyDescent="0.35">
      <c r="A3" s="77"/>
      <c r="B3" s="3"/>
      <c r="C3" s="3"/>
      <c r="D3" s="4"/>
      <c r="E3" s="4"/>
      <c r="F3" s="4"/>
      <c r="G3" s="5"/>
      <c r="H3" s="4"/>
      <c r="I3" s="4"/>
      <c r="J3" s="4"/>
      <c r="K3" s="4"/>
      <c r="L3" s="5"/>
      <c r="M3" s="5"/>
      <c r="N3" s="67" t="s">
        <v>44</v>
      </c>
      <c r="O3" s="56"/>
      <c r="P3" s="56"/>
      <c r="Q3" s="56"/>
      <c r="R3" s="56"/>
      <c r="S3" s="32"/>
      <c r="T3" s="32"/>
      <c r="U3" s="57" t="s">
        <v>39</v>
      </c>
      <c r="V3" s="58"/>
      <c r="W3" s="58"/>
      <c r="X3" s="32"/>
      <c r="Y3" s="32"/>
      <c r="Z3" s="32"/>
      <c r="AA3" s="32"/>
      <c r="AB3" s="33"/>
      <c r="AC3" s="34"/>
    </row>
    <row r="4" spans="1:30" x14ac:dyDescent="0.3">
      <c r="A4" s="77"/>
      <c r="B4" s="5" t="s">
        <v>9</v>
      </c>
      <c r="C4" s="5"/>
      <c r="D4" s="5"/>
      <c r="E4" s="5"/>
      <c r="F4" s="5"/>
      <c r="G4" s="5"/>
      <c r="H4" s="104" t="s">
        <v>17</v>
      </c>
      <c r="I4" s="104"/>
      <c r="J4" s="5"/>
      <c r="K4" s="5"/>
      <c r="L4" s="5"/>
      <c r="M4" s="5"/>
      <c r="N4" s="67" t="s">
        <v>14</v>
      </c>
      <c r="O4" s="56"/>
      <c r="P4" s="56"/>
      <c r="Q4" s="56"/>
      <c r="R4" s="56"/>
      <c r="S4" s="32"/>
      <c r="T4" s="32"/>
      <c r="U4" s="32"/>
      <c r="V4" s="32"/>
      <c r="W4" s="32"/>
      <c r="X4" s="32"/>
      <c r="Y4" s="32"/>
      <c r="Z4" s="32"/>
      <c r="AA4" s="32"/>
      <c r="AB4" s="33"/>
      <c r="AC4" s="34"/>
    </row>
    <row r="5" spans="1:30" x14ac:dyDescent="0.3">
      <c r="A5" s="77"/>
      <c r="B5" s="5"/>
      <c r="C5" s="5"/>
      <c r="D5" s="61" t="s">
        <v>42</v>
      </c>
      <c r="E5" s="5"/>
      <c r="F5" s="61" t="s">
        <v>46</v>
      </c>
      <c r="G5" s="5"/>
      <c r="H5" s="5"/>
      <c r="I5" s="5"/>
      <c r="J5" s="5"/>
      <c r="K5" s="5"/>
      <c r="L5" s="5"/>
      <c r="M5" s="5"/>
      <c r="N5" s="89" t="s">
        <v>45</v>
      </c>
      <c r="O5" s="56"/>
      <c r="P5" s="56"/>
      <c r="Q5" s="56"/>
      <c r="R5" s="56"/>
      <c r="S5" s="32"/>
      <c r="T5" s="32"/>
      <c r="U5" s="59" t="s">
        <v>40</v>
      </c>
      <c r="V5" s="60"/>
      <c r="W5" s="60"/>
      <c r="X5" s="32"/>
      <c r="Y5" s="32"/>
      <c r="Z5" s="32"/>
      <c r="AA5" s="32"/>
      <c r="AB5" s="33"/>
      <c r="AC5" s="34"/>
    </row>
    <row r="6" spans="1:30" ht="14.45" customHeight="1" x14ac:dyDescent="0.3">
      <c r="A6" s="77"/>
      <c r="B6" s="61"/>
      <c r="C6" s="5"/>
      <c r="D6" s="61" t="s">
        <v>43</v>
      </c>
      <c r="E6" s="61"/>
      <c r="F6" s="61" t="s">
        <v>6</v>
      </c>
      <c r="G6" s="5"/>
      <c r="H6" s="5"/>
      <c r="I6" s="5"/>
      <c r="J6" s="94" t="s">
        <v>16</v>
      </c>
      <c r="K6" s="94"/>
      <c r="L6" s="62"/>
      <c r="M6" s="5"/>
      <c r="N6" s="63" t="s">
        <v>2</v>
      </c>
      <c r="O6" s="95" t="str">
        <f>++$D$7</f>
        <v>90g Offset 1,28</v>
      </c>
      <c r="P6" s="95"/>
      <c r="Q6" s="95"/>
      <c r="R6" s="95"/>
      <c r="S6" s="32"/>
      <c r="T6" s="32"/>
      <c r="U6" s="32"/>
      <c r="V6" s="32"/>
      <c r="W6" s="32"/>
      <c r="X6" s="32"/>
      <c r="Y6" s="32"/>
      <c r="Z6" s="32"/>
      <c r="AA6" s="32"/>
      <c r="AB6" s="33"/>
      <c r="AC6" s="34"/>
    </row>
    <row r="7" spans="1:30" ht="14.45" customHeight="1" x14ac:dyDescent="0.3">
      <c r="A7" s="78"/>
      <c r="B7" s="100"/>
      <c r="C7" s="100"/>
      <c r="D7" s="105" t="s">
        <v>26</v>
      </c>
      <c r="E7" s="105"/>
      <c r="F7" s="64">
        <v>128</v>
      </c>
      <c r="G7" s="5"/>
      <c r="H7" s="100" t="s">
        <v>15</v>
      </c>
      <c r="I7" s="100"/>
      <c r="J7" s="101">
        <v>148</v>
      </c>
      <c r="K7" s="101"/>
      <c r="L7" s="99"/>
      <c r="M7" s="99"/>
      <c r="N7" s="66"/>
      <c r="O7" s="66"/>
      <c r="P7" s="66"/>
      <c r="Q7" s="56"/>
      <c r="R7" s="56"/>
      <c r="S7" s="32"/>
      <c r="T7" s="32"/>
      <c r="U7" s="68" t="s">
        <v>41</v>
      </c>
      <c r="V7" s="69"/>
      <c r="W7" s="69"/>
      <c r="X7" s="32"/>
      <c r="Y7" s="32"/>
      <c r="Z7" s="32"/>
      <c r="AA7" s="32"/>
      <c r="AB7" s="33"/>
      <c r="AC7" s="34"/>
    </row>
    <row r="8" spans="1:30" ht="14.45" customHeight="1" x14ac:dyDescent="0.3">
      <c r="A8" s="78"/>
      <c r="B8" s="100"/>
      <c r="C8" s="100"/>
      <c r="D8" s="106"/>
      <c r="E8" s="106"/>
      <c r="F8" s="88"/>
      <c r="G8" s="5"/>
      <c r="H8" s="100" t="s">
        <v>18</v>
      </c>
      <c r="I8" s="100"/>
      <c r="J8" s="102">
        <f>IF(J7=Dropdownlisten!B17,Dropdownlisten!C17,IF(J7=Dropdownlisten!B18,Dropdownlisten!C18,IF(J7=Dropdownlisten!B19,Dropdownlisten!C19,)))</f>
        <v>210</v>
      </c>
      <c r="K8" s="102"/>
      <c r="L8" s="65"/>
      <c r="M8" s="5"/>
      <c r="N8" s="66"/>
      <c r="O8" s="98"/>
      <c r="P8" s="98"/>
      <c r="Q8" s="98"/>
      <c r="R8" s="67"/>
      <c r="S8" s="32"/>
      <c r="T8" s="32"/>
      <c r="X8" s="32"/>
      <c r="Y8" s="32"/>
      <c r="Z8" s="32"/>
      <c r="AA8" s="32"/>
      <c r="AB8" s="33"/>
      <c r="AC8" s="34"/>
    </row>
    <row r="9" spans="1:30" ht="14.45" customHeight="1" x14ac:dyDescent="0.3">
      <c r="A9" s="77"/>
      <c r="B9" s="5"/>
      <c r="C9" s="5"/>
      <c r="D9" s="5"/>
      <c r="E9" s="5"/>
      <c r="F9" s="5"/>
      <c r="G9" s="5"/>
      <c r="H9" s="5"/>
      <c r="I9" s="5"/>
      <c r="J9" s="70"/>
      <c r="K9" s="70"/>
      <c r="L9" s="71"/>
      <c r="M9" s="5"/>
      <c r="N9" s="72"/>
      <c r="O9" s="96" t="s">
        <v>10</v>
      </c>
      <c r="P9" s="96"/>
      <c r="Q9" s="96"/>
      <c r="R9" s="90" t="s">
        <v>11</v>
      </c>
      <c r="S9" s="32"/>
      <c r="T9" s="32"/>
      <c r="U9" s="32"/>
      <c r="V9" s="32"/>
      <c r="W9" s="32"/>
      <c r="X9" s="32"/>
      <c r="Y9" s="32"/>
      <c r="Z9" s="32"/>
      <c r="AA9" s="32"/>
      <c r="AB9" s="33"/>
      <c r="AC9" s="34"/>
    </row>
    <row r="10" spans="1:30" ht="14.45" customHeight="1" x14ac:dyDescent="0.3">
      <c r="A10" s="77"/>
      <c r="B10" s="5"/>
      <c r="C10" s="5"/>
      <c r="D10" s="5"/>
      <c r="E10" s="73" t="s">
        <v>7</v>
      </c>
      <c r="F10" s="74">
        <f>VLOOKUP(D7,Dropdownlisten!A2:F9,2,FALSE)*F7</f>
        <v>7.8079999999999998</v>
      </c>
      <c r="G10" s="5"/>
      <c r="H10" s="100" t="s">
        <v>21</v>
      </c>
      <c r="I10" s="100"/>
      <c r="J10" s="103" t="s">
        <v>22</v>
      </c>
      <c r="K10" s="103"/>
      <c r="L10" s="75"/>
      <c r="M10" s="5"/>
      <c r="N10" s="72" t="s">
        <v>28</v>
      </c>
      <c r="O10" s="97">
        <f>VLOOKUP(O6,Dropdownlisten!A2:F9,4,FALSE)</f>
        <v>82</v>
      </c>
      <c r="P10" s="97"/>
      <c r="Q10" s="97"/>
      <c r="R10" s="92">
        <f>VLOOKUP(O6,Dropdownlisten!A2:F9,6,FALSE)</f>
        <v>900</v>
      </c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4"/>
    </row>
    <row r="11" spans="1:30" ht="17.25" thickBot="1" x14ac:dyDescent="0.35">
      <c r="A11" s="7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/>
      <c r="O11"/>
      <c r="P11"/>
      <c r="Q11"/>
      <c r="R11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5"/>
    </row>
    <row r="12" spans="1:30" x14ac:dyDescent="0.3">
      <c r="A12" s="7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7"/>
      <c r="P12" s="47"/>
      <c r="Q12" s="47"/>
      <c r="R12" s="47"/>
      <c r="S12" s="29"/>
      <c r="T12" s="26"/>
      <c r="U12" s="27"/>
      <c r="V12" s="27"/>
      <c r="W12" s="27"/>
      <c r="X12" s="27"/>
      <c r="Y12" s="27"/>
      <c r="Z12" s="27"/>
      <c r="AA12" s="27"/>
      <c r="AB12" s="28"/>
      <c r="AC12" s="29"/>
    </row>
    <row r="13" spans="1:30" ht="20.25" x14ac:dyDescent="0.3">
      <c r="A13" s="77"/>
      <c r="B13" s="48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9"/>
      <c r="O13" s="49"/>
      <c r="P13" s="49"/>
      <c r="Q13" s="49"/>
      <c r="R13" s="49"/>
      <c r="S13" s="34"/>
      <c r="T13" s="30"/>
      <c r="U13" s="31" t="s">
        <v>30</v>
      </c>
      <c r="V13" s="32"/>
      <c r="W13" s="32"/>
      <c r="X13" s="32"/>
      <c r="Y13" s="32"/>
      <c r="Z13" s="32"/>
      <c r="AA13" s="32"/>
      <c r="AB13" s="33"/>
      <c r="AC13" s="34"/>
      <c r="AD13" s="91"/>
    </row>
    <row r="14" spans="1:30" x14ac:dyDescent="0.3">
      <c r="A14" s="7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4"/>
      <c r="T14" s="30"/>
      <c r="U14" s="32"/>
      <c r="V14" s="32"/>
      <c r="W14" s="32"/>
      <c r="X14" s="32"/>
      <c r="Y14" s="32"/>
      <c r="Z14" s="32"/>
      <c r="AA14" s="32"/>
      <c r="AB14" s="33"/>
      <c r="AC14" s="34"/>
    </row>
    <row r="15" spans="1:30" x14ac:dyDescent="0.3">
      <c r="A15" s="77"/>
      <c r="B15" s="5"/>
      <c r="C15" s="5"/>
      <c r="D15" s="5"/>
      <c r="E15" s="5"/>
      <c r="F15" s="5"/>
      <c r="G15" s="99" t="s">
        <v>25</v>
      </c>
      <c r="H15" s="99"/>
      <c r="I15" s="99"/>
      <c r="J15" s="99"/>
      <c r="K15" s="5"/>
      <c r="L15" s="5"/>
      <c r="M15" s="5"/>
      <c r="N15" s="5"/>
      <c r="O15" s="5"/>
      <c r="P15" s="5"/>
      <c r="Q15" s="5"/>
      <c r="R15" s="5"/>
      <c r="S15" s="34"/>
      <c r="T15" s="30"/>
      <c r="U15" s="32"/>
      <c r="V15" s="32"/>
      <c r="W15" s="32"/>
      <c r="X15" s="32"/>
      <c r="Y15" s="32"/>
      <c r="Z15" s="32"/>
      <c r="AA15" s="32"/>
      <c r="AB15" s="33"/>
      <c r="AC15" s="34"/>
    </row>
    <row r="16" spans="1:30" x14ac:dyDescent="0.3">
      <c r="A16" s="77"/>
      <c r="B16" s="5"/>
      <c r="C16" s="5"/>
      <c r="D16" s="5"/>
      <c r="E16" s="5"/>
      <c r="F16" s="5"/>
      <c r="G16" s="111">
        <f>ROUND(SUBSTITUTE(C19," mm",""),2)+ROUND(SUBSTITUTE(E19," mm",""),2)+ROUND(SUBSTITUTE(G21," mm",""),2)+ROUND(SUBSTITUTE(H19," mm",""),2)+ROUND(SUBSTITUTE(I21," mm",""),2)+ROUND(SUBSTITUTE(M19," mm",""),2)+ROUND(SUBSTITUTE(O19," mm",""),2)</f>
        <v>345.81</v>
      </c>
      <c r="H16" s="111"/>
      <c r="I16" s="111"/>
      <c r="J16" s="111"/>
      <c r="K16" s="5"/>
      <c r="L16" s="5"/>
      <c r="M16" s="5"/>
      <c r="N16" s="5"/>
      <c r="O16" s="5"/>
      <c r="P16" s="5"/>
      <c r="Q16" s="5"/>
      <c r="R16" s="5"/>
      <c r="S16" s="34"/>
      <c r="T16" s="30"/>
      <c r="U16" s="32"/>
      <c r="V16" s="32"/>
      <c r="W16" s="32"/>
      <c r="X16" s="32"/>
      <c r="Y16" s="32"/>
      <c r="Z16" s="32"/>
      <c r="AA16" s="32"/>
      <c r="AB16" s="33"/>
      <c r="AC16" s="34"/>
    </row>
    <row r="17" spans="1:29" x14ac:dyDescent="0.3">
      <c r="A17" s="77"/>
      <c r="B17" s="5"/>
      <c r="C17" s="5"/>
      <c r="D17" s="6"/>
      <c r="E17" s="6"/>
      <c r="F17" s="6"/>
      <c r="G17" s="6"/>
      <c r="H17" s="6"/>
      <c r="I17" s="6"/>
      <c r="J17" s="93" t="s">
        <v>34</v>
      </c>
      <c r="K17" s="6"/>
      <c r="L17" s="6"/>
      <c r="M17" s="6"/>
      <c r="N17" s="6"/>
      <c r="O17" s="5"/>
      <c r="P17" s="5"/>
      <c r="Q17" s="5"/>
      <c r="R17" s="5"/>
      <c r="S17" s="34"/>
      <c r="T17" s="30"/>
      <c r="U17" s="32"/>
      <c r="V17" s="32"/>
      <c r="W17" s="32"/>
      <c r="X17" s="32"/>
      <c r="Y17" s="32"/>
      <c r="Z17" s="32"/>
      <c r="AA17" s="32"/>
      <c r="AB17" s="33"/>
      <c r="AC17" s="34"/>
    </row>
    <row r="18" spans="1:29" x14ac:dyDescent="0.3">
      <c r="A18" s="77"/>
      <c r="B18" s="122"/>
      <c r="C18" s="123" t="str">
        <f>IF(LEFT(J10,2)="HC","Einschlag","Beschnitt")</f>
        <v>Einschlag</v>
      </c>
      <c r="D18" s="36"/>
      <c r="E18" s="37" t="s">
        <v>24</v>
      </c>
      <c r="F18" s="36"/>
      <c r="G18" s="10"/>
      <c r="H18" s="114" t="s">
        <v>20</v>
      </c>
      <c r="I18" s="115"/>
      <c r="J18" s="10"/>
      <c r="K18" s="36"/>
      <c r="L18" s="36"/>
      <c r="M18" s="37" t="s">
        <v>23</v>
      </c>
      <c r="N18" s="36"/>
      <c r="O18" s="120" t="str">
        <f>$C$18</f>
        <v>Einschlag</v>
      </c>
      <c r="P18" s="121"/>
      <c r="Q18" s="5"/>
      <c r="R18" s="5"/>
      <c r="S18" s="34"/>
      <c r="T18" s="30"/>
      <c r="U18" s="35" t="s">
        <v>32</v>
      </c>
      <c r="V18" s="36"/>
      <c r="W18" s="37" t="s">
        <v>31</v>
      </c>
      <c r="X18" s="36"/>
      <c r="Y18" s="38"/>
      <c r="Z18" s="124" t="s">
        <v>32</v>
      </c>
      <c r="AA18" s="32"/>
      <c r="AB18" s="33"/>
      <c r="AC18" s="34"/>
    </row>
    <row r="19" spans="1:29" x14ac:dyDescent="0.3">
      <c r="A19" s="77"/>
      <c r="B19" s="117"/>
      <c r="C19" s="118" t="str">
        <f>IF(LEFT(J10,2)="HC","15 mm","3 mm")</f>
        <v>15 mm</v>
      </c>
      <c r="D19" s="36"/>
      <c r="E19" s="39">
        <f>IF(LEFT(J10,2)="HC",J7-5,J7)</f>
        <v>143</v>
      </c>
      <c r="F19" s="36"/>
      <c r="G19" s="10"/>
      <c r="H19" s="112">
        <f>IF(J10="HC gerade",F10+6,F10)</f>
        <v>13.808</v>
      </c>
      <c r="I19" s="113"/>
      <c r="J19" s="10"/>
      <c r="K19" s="36"/>
      <c r="L19" s="36"/>
      <c r="M19" s="39">
        <f>E19</f>
        <v>143</v>
      </c>
      <c r="N19" s="36"/>
      <c r="O19" s="116" t="str">
        <f>$C$19</f>
        <v>15 mm</v>
      </c>
      <c r="P19" s="117"/>
      <c r="Q19" s="5"/>
      <c r="R19" s="5"/>
      <c r="S19" s="34"/>
      <c r="T19" s="30"/>
      <c r="U19" s="35" t="s">
        <v>33</v>
      </c>
      <c r="V19" s="36"/>
      <c r="W19" s="39">
        <f>J7</f>
        <v>148</v>
      </c>
      <c r="X19" s="36"/>
      <c r="Y19" s="38"/>
      <c r="Z19" s="119" t="s">
        <v>33</v>
      </c>
      <c r="AA19" s="32"/>
      <c r="AB19" s="33"/>
      <c r="AC19" s="34"/>
    </row>
    <row r="20" spans="1:29" x14ac:dyDescent="0.3">
      <c r="A20" s="77"/>
      <c r="B20" s="5"/>
      <c r="C20" s="5"/>
      <c r="D20" s="5"/>
      <c r="E20" s="5"/>
      <c r="F20" s="5"/>
      <c r="G20" s="12" t="s">
        <v>19</v>
      </c>
      <c r="H20" s="12"/>
      <c r="I20" s="10"/>
      <c r="J20" s="11" t="s">
        <v>19</v>
      </c>
      <c r="K20" s="5"/>
      <c r="L20" s="5"/>
      <c r="M20" s="5"/>
      <c r="N20" s="5"/>
      <c r="O20" s="5"/>
      <c r="P20" s="5"/>
      <c r="Q20" s="5"/>
      <c r="R20" s="5"/>
      <c r="S20" s="34"/>
      <c r="T20" s="30"/>
      <c r="U20" s="32"/>
      <c r="V20" s="32"/>
      <c r="W20" s="32"/>
      <c r="X20" s="32"/>
      <c r="Y20" s="32"/>
      <c r="Z20" s="32"/>
      <c r="AA20" s="32"/>
      <c r="AB20" s="33"/>
      <c r="AC20" s="34"/>
    </row>
    <row r="21" spans="1:29" x14ac:dyDescent="0.3">
      <c r="A21" s="77"/>
      <c r="B21" s="5"/>
      <c r="C21" s="5"/>
      <c r="D21" s="5"/>
      <c r="E21" s="5"/>
      <c r="F21" s="5"/>
      <c r="G21" s="109">
        <f>IF(LEFT($J$10,2)="HC",8,0)</f>
        <v>8</v>
      </c>
      <c r="H21" s="109"/>
      <c r="I21" s="110">
        <f>IF(LEFT($J$10,2)="HC",8,0)</f>
        <v>8</v>
      </c>
      <c r="J21" s="110"/>
      <c r="K21" s="5"/>
      <c r="L21" s="5"/>
      <c r="M21" s="5"/>
      <c r="N21" s="5"/>
      <c r="O21" s="5"/>
      <c r="P21" s="5"/>
      <c r="Q21" s="5"/>
      <c r="R21" s="5"/>
      <c r="S21" s="34"/>
      <c r="T21" s="30"/>
      <c r="U21" s="32"/>
      <c r="V21" s="32"/>
      <c r="W21" s="32"/>
      <c r="X21" s="32"/>
      <c r="Y21" s="32"/>
      <c r="Z21" s="32"/>
      <c r="AA21" s="32"/>
      <c r="AB21" s="33"/>
      <c r="AC21" s="34"/>
    </row>
    <row r="22" spans="1:29" ht="17.25" thickBot="1" x14ac:dyDescent="0.35">
      <c r="A22" s="77"/>
      <c r="B22" s="5"/>
      <c r="C22" s="5"/>
      <c r="D22" s="5"/>
      <c r="E22" s="5"/>
      <c r="F22" s="5"/>
      <c r="G22" s="11"/>
      <c r="H22" s="11"/>
      <c r="I22" s="10"/>
      <c r="J22" s="12"/>
      <c r="K22" s="5"/>
      <c r="L22" s="5"/>
      <c r="M22" s="5"/>
      <c r="N22" s="5"/>
      <c r="O22" s="5"/>
      <c r="P22" s="5"/>
      <c r="Q22" s="5"/>
      <c r="R22" s="5"/>
      <c r="S22" s="34"/>
      <c r="T22" s="30"/>
      <c r="U22" s="32"/>
      <c r="V22" s="32"/>
      <c r="W22" s="32"/>
      <c r="X22" s="32"/>
      <c r="Y22" s="32"/>
      <c r="Z22" s="32"/>
      <c r="AA22" s="32"/>
      <c r="AB22" s="33"/>
      <c r="AC22" s="34"/>
    </row>
    <row r="23" spans="1:29" ht="30" customHeight="1" x14ac:dyDescent="0.3">
      <c r="A23" s="7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"/>
      <c r="R23" s="51" t="str">
        <f>$C$18</f>
        <v>Einschlag</v>
      </c>
      <c r="S23" s="34"/>
      <c r="T23" s="30"/>
      <c r="U23" s="24"/>
      <c r="V23" s="16"/>
      <c r="W23" s="16"/>
      <c r="X23" s="16"/>
      <c r="Y23" s="16"/>
      <c r="Z23" s="17"/>
      <c r="AA23" s="32"/>
      <c r="AB23" s="40" t="s">
        <v>32</v>
      </c>
      <c r="AC23" s="34"/>
    </row>
    <row r="24" spans="1:29" ht="14.45" customHeight="1" thickBot="1" x14ac:dyDescent="0.35">
      <c r="A24" s="7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"/>
      <c r="R24" s="52" t="str">
        <f>$C$19</f>
        <v>15 mm</v>
      </c>
      <c r="S24" s="34"/>
      <c r="T24" s="30"/>
      <c r="U24" s="21"/>
      <c r="V24" s="82"/>
      <c r="W24" s="82"/>
      <c r="X24" s="82"/>
      <c r="Y24" s="82"/>
      <c r="Z24" s="22"/>
      <c r="AA24" s="32"/>
      <c r="AB24" s="40" t="s">
        <v>33</v>
      </c>
      <c r="AC24" s="34"/>
    </row>
    <row r="25" spans="1:29" ht="267.95" customHeight="1" thickBot="1" x14ac:dyDescent="0.35">
      <c r="A25" s="77"/>
      <c r="B25" s="5"/>
      <c r="C25" s="5"/>
      <c r="D25" s="9"/>
      <c r="E25" s="7"/>
      <c r="F25" s="7"/>
      <c r="G25" s="13"/>
      <c r="H25" s="107"/>
      <c r="I25" s="108"/>
      <c r="J25" s="14"/>
      <c r="K25" s="7"/>
      <c r="L25" s="7"/>
      <c r="M25" s="7"/>
      <c r="N25" s="8"/>
      <c r="O25" s="5"/>
      <c r="P25" s="5"/>
      <c r="Q25" s="5"/>
      <c r="R25" s="15" t="str">
        <f>IF(J10="Softcover","Höhe"&amp;CHAR(10)&amp;J8&amp;" mm","Höhe"&amp;CHAR(10)&amp;J8+4&amp;" mm")</f>
        <v>Höhe
214 mm</v>
      </c>
      <c r="S25" s="34"/>
      <c r="T25" s="30"/>
      <c r="U25" s="21"/>
      <c r="V25" s="87"/>
      <c r="W25" s="86"/>
      <c r="X25" s="83"/>
      <c r="Y25" s="85"/>
      <c r="Z25" s="22"/>
      <c r="AA25" s="32"/>
      <c r="AB25" s="41" t="str">
        <f>"Höhe"&amp;" "&amp;J8&amp;"mm"</f>
        <v>Höhe 210mm</v>
      </c>
      <c r="AC25" s="34"/>
    </row>
    <row r="26" spans="1:29" ht="14.45" customHeight="1" x14ac:dyDescent="0.3">
      <c r="A26" s="7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1" t="str">
        <f>$C$18</f>
        <v>Einschlag</v>
      </c>
      <c r="S26" s="34"/>
      <c r="T26" s="30"/>
      <c r="U26" s="21"/>
      <c r="V26" s="23"/>
      <c r="W26" s="23"/>
      <c r="X26" s="84"/>
      <c r="Y26" s="23"/>
      <c r="Z26" s="22"/>
      <c r="AA26" s="32"/>
      <c r="AB26" s="40" t="s">
        <v>32</v>
      </c>
      <c r="AC26" s="34"/>
    </row>
    <row r="27" spans="1:29" ht="30" customHeight="1" thickBot="1" x14ac:dyDescent="0.35">
      <c r="A27" s="7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3" t="str">
        <f>$C$19</f>
        <v>15 mm</v>
      </c>
      <c r="S27" s="34"/>
      <c r="T27" s="30"/>
      <c r="U27" s="18"/>
      <c r="V27" s="19"/>
      <c r="W27" s="19"/>
      <c r="X27" s="19"/>
      <c r="Y27" s="19"/>
      <c r="Z27" s="20"/>
      <c r="AA27" s="32"/>
      <c r="AB27" s="40" t="s">
        <v>33</v>
      </c>
      <c r="AC27" s="34"/>
    </row>
    <row r="28" spans="1:29" x14ac:dyDescent="0.3">
      <c r="A28" s="7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4"/>
      <c r="T28" s="30"/>
      <c r="U28" s="32"/>
      <c r="V28" s="32"/>
      <c r="W28" s="32"/>
      <c r="X28" s="32"/>
      <c r="Y28" s="32"/>
      <c r="Z28" s="32"/>
      <c r="AA28" s="32"/>
      <c r="AB28" s="33"/>
      <c r="AC28" s="34"/>
    </row>
    <row r="29" spans="1:29" ht="17.25" thickBot="1" x14ac:dyDescent="0.35">
      <c r="A29" s="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5"/>
      <c r="T29" s="42"/>
      <c r="U29" s="43"/>
      <c r="V29" s="43"/>
      <c r="W29" s="43"/>
      <c r="X29" s="43"/>
      <c r="Y29" s="43"/>
      <c r="Z29" s="43"/>
      <c r="AA29" s="43"/>
      <c r="AB29" s="44"/>
      <c r="AC29" s="45"/>
    </row>
  </sheetData>
  <mergeCells count="24">
    <mergeCell ref="H25:I25"/>
    <mergeCell ref="G21:H21"/>
    <mergeCell ref="I21:J21"/>
    <mergeCell ref="G15:J15"/>
    <mergeCell ref="G16:J16"/>
    <mergeCell ref="H19:I19"/>
    <mergeCell ref="H18:I18"/>
    <mergeCell ref="H4:I4"/>
    <mergeCell ref="H7:I7"/>
    <mergeCell ref="H8:I8"/>
    <mergeCell ref="H10:I10"/>
    <mergeCell ref="D7:E7"/>
    <mergeCell ref="D8:E8"/>
    <mergeCell ref="B7:C7"/>
    <mergeCell ref="B8:C8"/>
    <mergeCell ref="J7:K7"/>
    <mergeCell ref="J8:K8"/>
    <mergeCell ref="J10:K10"/>
    <mergeCell ref="J6:K6"/>
    <mergeCell ref="O6:R6"/>
    <mergeCell ref="O9:Q9"/>
    <mergeCell ref="O10:Q10"/>
    <mergeCell ref="O8:Q8"/>
    <mergeCell ref="L7:M7"/>
  </mergeCells>
  <conditionalFormatting sqref="C25">
    <cfRule type="expression" dxfId="23" priority="19">
      <formula>LEFT($J$10,2)="So"</formula>
    </cfRule>
    <cfRule type="expression" dxfId="22" priority="29">
      <formula>LEFT($J$10,2)="HC"</formula>
    </cfRule>
  </conditionalFormatting>
  <conditionalFormatting sqref="C24:O24">
    <cfRule type="expression" dxfId="21" priority="24">
      <formula>LEFT($J$10,2)="So"</formula>
    </cfRule>
  </conditionalFormatting>
  <conditionalFormatting sqref="C24 C26">
    <cfRule type="expression" dxfId="20" priority="23">
      <formula>LEFT($J$10,2)="So"</formula>
    </cfRule>
  </conditionalFormatting>
  <conditionalFormatting sqref="O24 O26">
    <cfRule type="expression" dxfId="19" priority="22">
      <formula>LEFT($J$10,2)="So"</formula>
    </cfRule>
  </conditionalFormatting>
  <conditionalFormatting sqref="O25">
    <cfRule type="expression" dxfId="18" priority="21">
      <formula>LEFT($J$10,2)="So"</formula>
    </cfRule>
  </conditionalFormatting>
  <conditionalFormatting sqref="C26:O26">
    <cfRule type="expression" dxfId="17" priority="20">
      <formula>LEFT($J$10,2)="So"</formula>
    </cfRule>
  </conditionalFormatting>
  <conditionalFormatting sqref="G25">
    <cfRule type="expression" dxfId="16" priority="18">
      <formula>LEFT($J$10,2)="HC"</formula>
    </cfRule>
  </conditionalFormatting>
  <conditionalFormatting sqref="J25 J18:J20 I21">
    <cfRule type="expression" dxfId="15" priority="17">
      <formula>LEFT($J$10,2)="HC"</formula>
    </cfRule>
  </conditionalFormatting>
  <conditionalFormatting sqref="B26:P27 B25:C25 O25:P25 B23:P24">
    <cfRule type="expression" dxfId="14" priority="16">
      <formula>LEFT($J$10,2)="HC"</formula>
    </cfRule>
  </conditionalFormatting>
  <conditionalFormatting sqref="B23:B27">
    <cfRule type="expression" dxfId="13" priority="15">
      <formula>LEFT($J$10,2)="HC"</formula>
    </cfRule>
  </conditionalFormatting>
  <conditionalFormatting sqref="B23:P23">
    <cfRule type="expression" dxfId="12" priority="14">
      <formula>LEFT($J$10,2)="HC"</formula>
    </cfRule>
  </conditionalFormatting>
  <conditionalFormatting sqref="P23:P27">
    <cfRule type="expression" dxfId="11" priority="13">
      <formula>LEFT($J$10,2)="HC"</formula>
    </cfRule>
  </conditionalFormatting>
  <conditionalFormatting sqref="B27:P27 P17">
    <cfRule type="expression" dxfId="10" priority="12">
      <formula>LEFT($J$10,2)="HC"</formula>
    </cfRule>
  </conditionalFormatting>
  <conditionalFormatting sqref="G20:H20 G22:H22 G21 J20 J22 I21">
    <cfRule type="expression" dxfId="9" priority="11">
      <formula>LEFT($J$10,2)="So"</formula>
    </cfRule>
  </conditionalFormatting>
  <conditionalFormatting sqref="G20:H20 G18:G19 G21">
    <cfRule type="expression" dxfId="8" priority="10">
      <formula>LEFT($J$10,2)="HC"</formula>
    </cfRule>
  </conditionalFormatting>
  <conditionalFormatting sqref="R23">
    <cfRule type="expression" dxfId="7" priority="8">
      <formula>LEFT($J$10,2)="HC"</formula>
    </cfRule>
  </conditionalFormatting>
  <conditionalFormatting sqref="R26">
    <cfRule type="expression" dxfId="6" priority="7">
      <formula>LEFT($J$10,2)="HC"</formula>
    </cfRule>
  </conditionalFormatting>
  <conditionalFormatting sqref="R27">
    <cfRule type="expression" dxfId="5" priority="6">
      <formula>LEFT($J$10,2)="HC"</formula>
    </cfRule>
  </conditionalFormatting>
  <conditionalFormatting sqref="P15:P17">
    <cfRule type="expression" dxfId="4" priority="1">
      <formula>LEFT($J$10,2)="So"</formula>
    </cfRule>
    <cfRule type="expression" dxfId="3" priority="5">
      <formula>LEFT($J$10,2)="HC"</formula>
    </cfRule>
  </conditionalFormatting>
  <conditionalFormatting sqref="B15:B17">
    <cfRule type="expression" dxfId="2" priority="2">
      <formula>LEFT($J$10,2)="So"</formula>
    </cfRule>
    <cfRule type="expression" dxfId="1" priority="4">
      <formula>LEFT($J$10,2)="HC"</formula>
    </cfRule>
  </conditionalFormatting>
  <conditionalFormatting sqref="B17">
    <cfRule type="expression" dxfId="0" priority="3">
      <formula>LEFT($J$10,2)="HC"</formula>
    </cfRule>
  </conditionalFormatting>
  <dataValidations count="2">
    <dataValidation type="list" allowBlank="1" showDropDown="1" showInputMessage="1" showErrorMessage="1" sqref="O6:R6">
      <formula1>"++$D$7"</formula1>
    </dataValidation>
    <dataValidation type="whole" allowBlank="1" showInputMessage="1" showErrorMessage="1" errorTitle="MIN-MAX-Werte beachten" error="MIN-MAX-Werte beachten_x000a_siehe rote Markierung" sqref="F7">
      <formula1>O10</formula1>
      <formula2>R10</formula2>
    </dataValidation>
  </dataValidations>
  <pageMargins left="0.7" right="0.7" top="0.56999999999999995" bottom="0.56000000000000005" header="0.3" footer="0.3"/>
  <pageSetup paperSize="9" scale="5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Dropdownlisten!$A$3:$A$9</xm:f>
          </x14:formula1>
          <xm:sqref>D7:E7</xm:sqref>
        </x14:dataValidation>
        <x14:dataValidation type="list" operator="equal" allowBlank="1" showInputMessage="1" showErrorMessage="1">
          <x14:formula1>
            <xm:f>Dropdownlisten!B17:B19</xm:f>
          </x14:formula1>
          <xm:sqref>J7:K7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C17" sqref="C17"/>
    </sheetView>
  </sheetViews>
  <sheetFormatPr baseColWidth="10" defaultRowHeight="15" x14ac:dyDescent="0.25"/>
  <cols>
    <col min="1" max="1" width="17.140625" customWidth="1"/>
  </cols>
  <sheetData>
    <row r="1" spans="1:6" x14ac:dyDescent="0.25">
      <c r="A1" s="2" t="s">
        <v>2</v>
      </c>
      <c r="B1" s="2" t="s">
        <v>3</v>
      </c>
      <c r="C1" s="2" t="s">
        <v>12</v>
      </c>
      <c r="D1" s="2" t="s">
        <v>13</v>
      </c>
      <c r="E1" s="2" t="s">
        <v>4</v>
      </c>
      <c r="F1" s="2" t="s">
        <v>5</v>
      </c>
    </row>
    <row r="2" spans="1:6" x14ac:dyDescent="0.25">
      <c r="A2" t="s">
        <v>8</v>
      </c>
    </row>
    <row r="3" spans="1:6" x14ac:dyDescent="0.25">
      <c r="A3" t="s">
        <v>26</v>
      </c>
      <c r="B3">
        <v>6.0999999999999999E-2</v>
      </c>
      <c r="C3">
        <f>ROUNDUP(3/B3/2,0)*2</f>
        <v>50</v>
      </c>
      <c r="D3">
        <f t="shared" ref="D3:D8" si="0">ROUNDUP(5/B3/2,0)*2</f>
        <v>82</v>
      </c>
      <c r="E3">
        <f t="shared" ref="E3:E8" si="1">ROUNDDOWN(58/B3/2,0)*2</f>
        <v>950</v>
      </c>
      <c r="F3">
        <f t="shared" ref="F3:F8" si="2">ROUNDDOWN(55/B3/2,0)*2</f>
        <v>900</v>
      </c>
    </row>
    <row r="4" spans="1:6" x14ac:dyDescent="0.25">
      <c r="A4" t="s">
        <v>1</v>
      </c>
      <c r="B4">
        <v>6.3E-2</v>
      </c>
      <c r="C4">
        <f t="shared" ref="C4:C8" si="3">ROUNDUP(3/B4/2,0)*2</f>
        <v>48</v>
      </c>
      <c r="D4">
        <f t="shared" si="0"/>
        <v>80</v>
      </c>
      <c r="E4">
        <f t="shared" si="1"/>
        <v>920</v>
      </c>
      <c r="F4">
        <f t="shared" si="2"/>
        <v>872</v>
      </c>
    </row>
    <row r="5" spans="1:6" x14ac:dyDescent="0.25">
      <c r="A5" t="s">
        <v>0</v>
      </c>
      <c r="B5">
        <v>6.8000000000000005E-2</v>
      </c>
      <c r="C5">
        <f t="shared" si="3"/>
        <v>46</v>
      </c>
      <c r="D5">
        <f t="shared" si="0"/>
        <v>74</v>
      </c>
      <c r="E5">
        <f t="shared" si="1"/>
        <v>852</v>
      </c>
      <c r="F5">
        <f t="shared" si="2"/>
        <v>808</v>
      </c>
    </row>
    <row r="6" spans="1:6" x14ac:dyDescent="0.25">
      <c r="A6" t="s">
        <v>35</v>
      </c>
      <c r="B6">
        <v>0.05</v>
      </c>
      <c r="C6">
        <f t="shared" si="3"/>
        <v>60</v>
      </c>
      <c r="D6">
        <f t="shared" si="0"/>
        <v>100</v>
      </c>
      <c r="E6">
        <f t="shared" si="1"/>
        <v>1160</v>
      </c>
      <c r="F6">
        <f t="shared" si="2"/>
        <v>1100</v>
      </c>
    </row>
    <row r="7" spans="1:6" x14ac:dyDescent="0.25">
      <c r="A7" t="s">
        <v>36</v>
      </c>
      <c r="B7">
        <v>5.7000000000000002E-2</v>
      </c>
      <c r="C7">
        <f t="shared" si="3"/>
        <v>54</v>
      </c>
      <c r="D7">
        <f t="shared" si="0"/>
        <v>88</v>
      </c>
      <c r="E7">
        <f t="shared" si="1"/>
        <v>1016</v>
      </c>
      <c r="F7">
        <f t="shared" si="2"/>
        <v>964</v>
      </c>
    </row>
    <row r="8" spans="1:6" x14ac:dyDescent="0.25">
      <c r="A8" t="s">
        <v>37</v>
      </c>
      <c r="B8">
        <v>6.5000000000000002E-2</v>
      </c>
      <c r="C8">
        <f t="shared" si="3"/>
        <v>48</v>
      </c>
      <c r="D8">
        <f t="shared" si="0"/>
        <v>78</v>
      </c>
      <c r="E8">
        <f t="shared" si="1"/>
        <v>892</v>
      </c>
      <c r="F8">
        <f t="shared" si="2"/>
        <v>846</v>
      </c>
    </row>
    <row r="9" spans="1:6" x14ac:dyDescent="0.25">
      <c r="A9" t="s">
        <v>38</v>
      </c>
      <c r="B9">
        <v>8.5000000000000006E-2</v>
      </c>
      <c r="C9">
        <f t="shared" ref="C9" si="4">ROUNDUP(3/B9/2,0)*2</f>
        <v>36</v>
      </c>
      <c r="D9">
        <f t="shared" ref="D9" si="5">ROUNDUP(5/B9/2,0)*2</f>
        <v>60</v>
      </c>
      <c r="E9">
        <f t="shared" ref="E9" si="6">ROUNDDOWN(58/B9/2,0)*2</f>
        <v>682</v>
      </c>
      <c r="F9">
        <f t="shared" ref="F9" si="7">ROUNDDOWN(55/B9/2,0)*2</f>
        <v>646</v>
      </c>
    </row>
    <row r="12" spans="1:6" x14ac:dyDescent="0.25">
      <c r="A12" s="2" t="s">
        <v>21</v>
      </c>
    </row>
    <row r="13" spans="1:6" x14ac:dyDescent="0.25">
      <c r="A13" t="s">
        <v>22</v>
      </c>
    </row>
    <row r="16" spans="1:6" x14ac:dyDescent="0.25">
      <c r="A16" s="2" t="s">
        <v>16</v>
      </c>
    </row>
    <row r="17" spans="1:3" x14ac:dyDescent="0.25">
      <c r="A17" t="s">
        <v>48</v>
      </c>
      <c r="B17">
        <v>148</v>
      </c>
      <c r="C17">
        <v>210</v>
      </c>
    </row>
    <row r="18" spans="1:3" x14ac:dyDescent="0.25">
      <c r="A18" t="s">
        <v>47</v>
      </c>
      <c r="B18">
        <v>210</v>
      </c>
      <c r="C18">
        <v>297</v>
      </c>
    </row>
    <row r="19" spans="1:3" x14ac:dyDescent="0.25">
      <c r="A19" t="s">
        <v>49</v>
      </c>
      <c r="B19">
        <v>170</v>
      </c>
      <c r="C19">
        <v>240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Aufrissschema</vt:lpstr>
      <vt:lpstr>Dropdownlisten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Wehner, Lukas</dc:creator>
  <cp:lastModifiedBy>Jasmin Schieber</cp:lastModifiedBy>
  <cp:lastPrinted>2015-05-19T12:18:57Z</cp:lastPrinted>
  <dcterms:created xsi:type="dcterms:W3CDTF">2015-04-20T13:52:15Z</dcterms:created>
  <dcterms:modified xsi:type="dcterms:W3CDTF">2017-03-16T10:29:13Z</dcterms:modified>
</cp:coreProperties>
</file>